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:\Verejné obstarávanie\Malachov\Oprava miestnych komunikacii\"/>
    </mc:Choice>
  </mc:AlternateContent>
  <xr:revisionPtr revIDLastSave="0" documentId="8_{088A4F6A-4D56-476E-BA1E-2744D1BF3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2022 - Oprava miestnych k..." sheetId="2" r:id="rId2"/>
  </sheets>
  <definedNames>
    <definedName name="_xlnm._FilterDatabase" localSheetId="1" hidden="1">'2022 - Oprava miestnych k...'!$C$116:$K$130</definedName>
    <definedName name="_xlnm.Print_Titles" localSheetId="1">'2022 - Oprava miestnych k...'!$116:$116</definedName>
    <definedName name="_xlnm.Print_Titles" localSheetId="0">'Rekapitulácia stavby'!$92:$92</definedName>
    <definedName name="_xlnm.Print_Area" localSheetId="1">'2022 - Oprava miestnych k...'!$C$4:$J$76,'2022 - Oprava miestnych k...'!$C$82:$J$100,'2022 - Oprava miestnych k...'!$C$106:$J$130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30" i="2"/>
  <c r="BH130" i="2"/>
  <c r="BG130" i="2"/>
  <c r="BE130" i="2"/>
  <c r="T130" i="2"/>
  <c r="T129" i="2"/>
  <c r="R130" i="2"/>
  <c r="R129" i="2"/>
  <c r="P130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0" i="2"/>
  <c r="BH120" i="2"/>
  <c r="BG120" i="2"/>
  <c r="BE120" i="2"/>
  <c r="T120" i="2"/>
  <c r="T119" i="2"/>
  <c r="R120" i="2"/>
  <c r="R119" i="2"/>
  <c r="P120" i="2"/>
  <c r="P119" i="2"/>
  <c r="F113" i="2"/>
  <c r="F111" i="2"/>
  <c r="E109" i="2"/>
  <c r="F89" i="2"/>
  <c r="F87" i="2"/>
  <c r="E85" i="2"/>
  <c r="J22" i="2"/>
  <c r="E22" i="2"/>
  <c r="J114" i="2" s="1"/>
  <c r="J21" i="2"/>
  <c r="J19" i="2"/>
  <c r="E19" i="2"/>
  <c r="J89" i="2" s="1"/>
  <c r="J18" i="2"/>
  <c r="J16" i="2"/>
  <c r="E16" i="2"/>
  <c r="F114" i="2" s="1"/>
  <c r="J15" i="2"/>
  <c r="J10" i="2"/>
  <c r="J111" i="2"/>
  <c r="L90" i="1"/>
  <c r="AM90" i="1"/>
  <c r="AM89" i="1"/>
  <c r="L89" i="1"/>
  <c r="AM87" i="1"/>
  <c r="L87" i="1"/>
  <c r="L85" i="1"/>
  <c r="L84" i="1"/>
  <c r="J128" i="2"/>
  <c r="J125" i="2"/>
  <c r="BK120" i="2"/>
  <c r="BK128" i="2"/>
  <c r="BK125" i="2"/>
  <c r="BK127" i="2"/>
  <c r="BK123" i="2"/>
  <c r="AS94" i="1"/>
  <c r="J127" i="2"/>
  <c r="J123" i="2"/>
  <c r="J120" i="2"/>
  <c r="BK130" i="2"/>
  <c r="BK126" i="2"/>
  <c r="J122" i="2"/>
  <c r="J130" i="2"/>
  <c r="J126" i="2"/>
  <c r="BK122" i="2"/>
  <c r="R121" i="2" l="1"/>
  <c r="R118" i="2" s="1"/>
  <c r="R117" i="2" s="1"/>
  <c r="P124" i="2"/>
  <c r="BK121" i="2"/>
  <c r="J121" i="2" s="1"/>
  <c r="J97" i="2" s="1"/>
  <c r="P121" i="2"/>
  <c r="P118" i="2"/>
  <c r="P117" i="2" s="1"/>
  <c r="AU95" i="1" s="1"/>
  <c r="AU94" i="1" s="1"/>
  <c r="T121" i="2"/>
  <c r="T118" i="2"/>
  <c r="T117" i="2" s="1"/>
  <c r="BK124" i="2"/>
  <c r="J124" i="2"/>
  <c r="J98" i="2"/>
  <c r="R124" i="2"/>
  <c r="T124" i="2"/>
  <c r="BK119" i="2"/>
  <c r="J119" i="2"/>
  <c r="J96" i="2" s="1"/>
  <c r="BK129" i="2"/>
  <c r="J129" i="2"/>
  <c r="J99" i="2"/>
  <c r="F90" i="2"/>
  <c r="J113" i="2"/>
  <c r="BF122" i="2"/>
  <c r="BF123" i="2"/>
  <c r="BF128" i="2"/>
  <c r="J87" i="2"/>
  <c r="J90" i="2"/>
  <c r="BF120" i="2"/>
  <c r="BF125" i="2"/>
  <c r="BF126" i="2"/>
  <c r="BF127" i="2"/>
  <c r="BF130" i="2"/>
  <c r="F35" i="2"/>
  <c r="BD95" i="1" s="1"/>
  <c r="BD94" i="1" s="1"/>
  <c r="W33" i="1" s="1"/>
  <c r="F34" i="2"/>
  <c r="BC95" i="1" s="1"/>
  <c r="BC94" i="1" s="1"/>
  <c r="AY94" i="1" s="1"/>
  <c r="J31" i="2"/>
  <c r="AV95" i="1" s="1"/>
  <c r="F31" i="2"/>
  <c r="AZ95" i="1"/>
  <c r="AZ94" i="1" s="1"/>
  <c r="W29" i="1" s="1"/>
  <c r="F33" i="2"/>
  <c r="BB95" i="1"/>
  <c r="BB94" i="1" s="1"/>
  <c r="W31" i="1" s="1"/>
  <c r="BK118" i="2" l="1"/>
  <c r="J118" i="2" s="1"/>
  <c r="J95" i="2" s="1"/>
  <c r="AX94" i="1"/>
  <c r="W32" i="1"/>
  <c r="AV94" i="1"/>
  <c r="AK29" i="1" s="1"/>
  <c r="F32" i="2"/>
  <c r="BA95" i="1"/>
  <c r="BA94" i="1" s="1"/>
  <c r="AW94" i="1" s="1"/>
  <c r="AK30" i="1" s="1"/>
  <c r="J32" i="2"/>
  <c r="AW95" i="1" s="1"/>
  <c r="AT95" i="1" s="1"/>
  <c r="BK117" i="2" l="1"/>
  <c r="J117" i="2" s="1"/>
  <c r="J28" i="2" s="1"/>
  <c r="AG95" i="1" s="1"/>
  <c r="AG94" i="1" s="1"/>
  <c r="AT94" i="1"/>
  <c r="W30" i="1"/>
  <c r="AN94" i="1" l="1"/>
  <c r="AK26" i="1"/>
  <c r="AK35" i="1" s="1"/>
  <c r="J37" i="2"/>
  <c r="J94" i="2"/>
  <c r="AN95" i="1"/>
</calcChain>
</file>

<file path=xl/sharedStrings.xml><?xml version="1.0" encoding="utf-8"?>
<sst xmlns="http://schemas.openxmlformats.org/spreadsheetml/2006/main" count="387" uniqueCount="147">
  <si>
    <t>Export Komplet</t>
  </si>
  <si>
    <t/>
  </si>
  <si>
    <t>2.0</t>
  </si>
  <si>
    <t>ZAMOK</t>
  </si>
  <si>
    <t>False</t>
  </si>
  <si>
    <t>{186b18cb-0742-418e-9bf5-1536d5809ef3}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</si>
  <si>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</si>
  <si>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</si>
  <si>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</si>
  <si>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</si>
  <si>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</si>
  <si>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</si>
  <si>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</si>
  <si>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</si>
  <si>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</si>
  <si>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</si>
  <si>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miestnych komunikáci v obeci Malachov</t>
  </si>
  <si>
    <t>JKSO:</t>
  </si>
  <si>
    <t>KS:</t>
  </si>
  <si>
    <t>Miesto:</t>
  </si>
  <si>
    <t>obec Malachov</t>
  </si>
  <si>
    <t>Dátum:</t>
  </si>
  <si>
    <t>Objednávateľ:</t>
  </si>
  <si>
    <t>IČO:</t>
  </si>
  <si>
    <t>00620891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</si>
  <si>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</si>
  <si>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</si>
  <si>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</si>
  <si>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</si>
  <si>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</si>
  <si>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</si>
  <si>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</si>
  <si>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</si>
  <si>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</si>
  <si>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</si>
  <si>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</si>
  <si>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</si>
  <si>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</si>
  <si>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</si>
  <si>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</si>
  <si>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</si>
  <si>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</si>
  <si>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</si>
  <si>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</si>
  <si>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</si>
  <si>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</si>
  <si>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</si>
  <si>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</si>
  <si>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</si>
  <si>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</si>
  <si>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</si>
  <si>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</si>
  <si>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</si>
  <si>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</si>
  <si>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</si>
  <si>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</si>
  <si>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</si>
  <si>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</si>
  <si>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</si>
  <si>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</si>
  <si>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</si>
  <si>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</si>
  <si>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</si>
  <si>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</si>
  <si>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</si>
  <si>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</si>
  <si>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</si>
  <si>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</si>
  <si>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</si>
  <si>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</si>
  <si>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</si>
  <si>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</si>
  <si>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</si>
  <si>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</si>
  <si>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</si>
  <si>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</si>
  <si>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</si>
  <si>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</si>
  <si>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</si>
  <si>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</si>
  <si>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</si>
  <si>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</si>
  <si>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</si>
  <si>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</si>
  <si>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</si>
  <si>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</si>
  <si>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</si>
  <si>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</si>
  <si>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</si>
  <si>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</si>
  <si>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</si>
  <si>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</si>
  <si>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</si>
  <si>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</si>
  <si>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</si>
  <si>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</si>
  <si>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</si>
  <si>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</si>
  <si>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</si>
  <si>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</si>
  <si>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</si>
  <si>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</si>
  <si>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</si>
  <si>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</si>
  <si>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</si>
  <si>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</si>
  <si>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</si>
  <si>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</si>
  <si>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113107242.S</t>
  </si>
  <si>
    <t>Odstránenie krytu asfaltového v ploche nad 200 m2, hr. nad 50 do 100 mm,  -0,18100t</t>
  </si>
  <si>
    <t>m2</t>
  </si>
  <si>
    <t>4</t>
  </si>
  <si>
    <t>2</t>
  </si>
  <si>
    <t>109358946</t>
  </si>
  <si>
    <t>5</t>
  </si>
  <si>
    <t>Komunikácie</t>
  </si>
  <si>
    <t>573231111.S</t>
  </si>
  <si>
    <t>Postrek asfaltový spojovací bez posypu kamenivom z cestnej emulzie v množstve 0,80 kg/m2</t>
  </si>
  <si>
    <t>1560079587</t>
  </si>
  <si>
    <t>3</t>
  </si>
  <si>
    <t>577154211.S</t>
  </si>
  <si>
    <t>Asfaltový betón vrstva obrusná AC 11 O v pruhu š. do 3 m z nemodifik. asfaltu tr. I, po zhutnení hr. 80 mm</t>
  </si>
  <si>
    <t>25609533</t>
  </si>
  <si>
    <t>9</t>
  </si>
  <si>
    <t>Ostatné konštrukcie a práce-búranie</t>
  </si>
  <si>
    <t>919735112.S</t>
  </si>
  <si>
    <t>Rezanie existujúceho asfaltového krytu alebo podkladu hĺbky nad 50 do 100 mm</t>
  </si>
  <si>
    <t>m</t>
  </si>
  <si>
    <t>2090157202</t>
  </si>
  <si>
    <t>979082213.S</t>
  </si>
  <si>
    <t>Vodorovná doprava sutiny so zložením a hrubým urovnaním na vzdialenosť do 1 km</t>
  </si>
  <si>
    <t>t</t>
  </si>
  <si>
    <t>1438750884</t>
  </si>
  <si>
    <t>6</t>
  </si>
  <si>
    <t>979082219.S</t>
  </si>
  <si>
    <t>Príplatok k cene za každý ďalší aj začatý 1 km nad 1 km pre vodorovnú dopravu sutiny</t>
  </si>
  <si>
    <t>-1126315637</t>
  </si>
  <si>
    <t>7</t>
  </si>
  <si>
    <t>979089211.S</t>
  </si>
  <si>
    <t>Poplatok za skladovanie - bitúmenové zmesi, uhoľný decht, dechtové výrobky (17 03), nebezpečné</t>
  </si>
  <si>
    <t>-2041759420</t>
  </si>
  <si>
    <t>99</t>
  </si>
  <si>
    <t>Presun hmôt HSV</t>
  </si>
  <si>
    <t>8</t>
  </si>
  <si>
    <t>998225111.S</t>
  </si>
  <si>
    <t>Presun hmôt pre pozemnú komunikáciu a letisko s krytom asfaltovým akejkoľvek dĺžky objektu</t>
  </si>
  <si>
    <t>584568579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</si>
</sst>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BE37" sqref="BE37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09" t="s">
        <v>13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19"/>
      <c r="AQ5" s="19"/>
      <c r="AR5" s="17"/>
      <c r="BE5" s="206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11" t="s">
        <v>16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19"/>
      <c r="AQ6" s="19"/>
      <c r="AR6" s="17"/>
      <c r="BE6" s="207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07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/>
      <c r="AO8" s="19"/>
      <c r="AP8" s="19"/>
      <c r="AQ8" s="19"/>
      <c r="AR8" s="17"/>
      <c r="BE8" s="207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07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24</v>
      </c>
      <c r="AO10" s="19"/>
      <c r="AP10" s="19"/>
      <c r="AQ10" s="19"/>
      <c r="AR10" s="17"/>
      <c r="BE10" s="207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07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7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07"/>
      <c r="BS13" s="14" t="s">
        <v>6</v>
      </c>
    </row>
    <row r="14" spans="1:74" ht="12.75">
      <c r="B14" s="18"/>
      <c r="C14" s="19"/>
      <c r="D14" s="19"/>
      <c r="E14" s="212" t="s">
        <v>27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07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7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07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07"/>
      <c r="BS17" s="14" t="s">
        <v>30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7"/>
      <c r="BS18" s="14" t="s">
        <v>6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07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07"/>
      <c r="BS20" s="14" t="s">
        <v>30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7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7"/>
    </row>
    <row r="23" spans="1:71" s="1" customFormat="1" ht="16.5" customHeight="1">
      <c r="B23" s="18"/>
      <c r="C23" s="19"/>
      <c r="D23" s="19"/>
      <c r="E23" s="214" t="s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19"/>
      <c r="AP23" s="19"/>
      <c r="AQ23" s="19"/>
      <c r="AR23" s="17"/>
      <c r="BE23" s="207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7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07"/>
    </row>
    <row r="26" spans="1:71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5">
        <f>ROUND(AG94,2)</f>
        <v>0</v>
      </c>
      <c r="AL26" s="216"/>
      <c r="AM26" s="216"/>
      <c r="AN26" s="216"/>
      <c r="AO26" s="216"/>
      <c r="AP26" s="33"/>
      <c r="AQ26" s="33"/>
      <c r="AR26" s="36"/>
      <c r="BE26" s="207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07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17" t="s">
        <v>34</v>
      </c>
      <c r="M28" s="217"/>
      <c r="N28" s="217"/>
      <c r="O28" s="217"/>
      <c r="P28" s="217"/>
      <c r="Q28" s="33"/>
      <c r="R28" s="33"/>
      <c r="S28" s="33"/>
      <c r="T28" s="33"/>
      <c r="U28" s="33"/>
      <c r="V28" s="33"/>
      <c r="W28" s="217" t="s">
        <v>35</v>
      </c>
      <c r="X28" s="217"/>
      <c r="Y28" s="217"/>
      <c r="Z28" s="217"/>
      <c r="AA28" s="217"/>
      <c r="AB28" s="217"/>
      <c r="AC28" s="217"/>
      <c r="AD28" s="217"/>
      <c r="AE28" s="217"/>
      <c r="AF28" s="33"/>
      <c r="AG28" s="33"/>
      <c r="AH28" s="33"/>
      <c r="AI28" s="33"/>
      <c r="AJ28" s="33"/>
      <c r="AK28" s="217" t="s">
        <v>36</v>
      </c>
      <c r="AL28" s="217"/>
      <c r="AM28" s="217"/>
      <c r="AN28" s="217"/>
      <c r="AO28" s="217"/>
      <c r="AP28" s="33"/>
      <c r="AQ28" s="33"/>
      <c r="AR28" s="36"/>
      <c r="BE28" s="207"/>
    </row>
    <row r="29" spans="1:71" s="3" customFormat="1" ht="14.45" customHeight="1">
      <c r="B29" s="37"/>
      <c r="C29" s="38"/>
      <c r="D29" s="26" t="s">
        <v>37</v>
      </c>
      <c r="E29" s="38"/>
      <c r="F29" s="39" t="s">
        <v>38</v>
      </c>
      <c r="G29" s="38"/>
      <c r="H29" s="38"/>
      <c r="I29" s="38"/>
      <c r="J29" s="38"/>
      <c r="K29" s="38"/>
      <c r="L29" s="220">
        <v>0.2</v>
      </c>
      <c r="M29" s="219"/>
      <c r="N29" s="219"/>
      <c r="O29" s="219"/>
      <c r="P29" s="219"/>
      <c r="Q29" s="40"/>
      <c r="R29" s="40"/>
      <c r="S29" s="40"/>
      <c r="T29" s="40"/>
      <c r="U29" s="40"/>
      <c r="V29" s="40"/>
      <c r="W29" s="218">
        <f>ROUND(AZ94, 2)</f>
        <v>0</v>
      </c>
      <c r="X29" s="219"/>
      <c r="Y29" s="219"/>
      <c r="Z29" s="219"/>
      <c r="AA29" s="219"/>
      <c r="AB29" s="219"/>
      <c r="AC29" s="219"/>
      <c r="AD29" s="219"/>
      <c r="AE29" s="219"/>
      <c r="AF29" s="40"/>
      <c r="AG29" s="40"/>
      <c r="AH29" s="40"/>
      <c r="AI29" s="40"/>
      <c r="AJ29" s="40"/>
      <c r="AK29" s="218">
        <f>ROUND(AV94, 2)</f>
        <v>0</v>
      </c>
      <c r="AL29" s="219"/>
      <c r="AM29" s="219"/>
      <c r="AN29" s="219"/>
      <c r="AO29" s="219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08"/>
    </row>
    <row r="30" spans="1:71" s="3" customFormat="1" ht="14.45" customHeight="1">
      <c r="B30" s="37"/>
      <c r="C30" s="38"/>
      <c r="D30" s="38"/>
      <c r="E30" s="38"/>
      <c r="F30" s="39" t="s">
        <v>39</v>
      </c>
      <c r="G30" s="38"/>
      <c r="H30" s="38"/>
      <c r="I30" s="38"/>
      <c r="J30" s="38"/>
      <c r="K30" s="38"/>
      <c r="L30" s="220">
        <v>0.2</v>
      </c>
      <c r="M30" s="219"/>
      <c r="N30" s="219"/>
      <c r="O30" s="219"/>
      <c r="P30" s="219"/>
      <c r="Q30" s="40"/>
      <c r="R30" s="40"/>
      <c r="S30" s="40"/>
      <c r="T30" s="40"/>
      <c r="U30" s="40"/>
      <c r="V30" s="40"/>
      <c r="W30" s="218">
        <f>ROUND(BA94, 2)</f>
        <v>0</v>
      </c>
      <c r="X30" s="219"/>
      <c r="Y30" s="219"/>
      <c r="Z30" s="219"/>
      <c r="AA30" s="219"/>
      <c r="AB30" s="219"/>
      <c r="AC30" s="219"/>
      <c r="AD30" s="219"/>
      <c r="AE30" s="219"/>
      <c r="AF30" s="40"/>
      <c r="AG30" s="40"/>
      <c r="AH30" s="40"/>
      <c r="AI30" s="40"/>
      <c r="AJ30" s="40"/>
      <c r="AK30" s="218">
        <f>ROUND(AW94, 2)</f>
        <v>0</v>
      </c>
      <c r="AL30" s="219"/>
      <c r="AM30" s="219"/>
      <c r="AN30" s="219"/>
      <c r="AO30" s="219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08"/>
    </row>
    <row r="31" spans="1:71" s="3" customFormat="1" ht="14.45" hidden="1" customHeight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23">
        <v>0.2</v>
      </c>
      <c r="M31" s="222"/>
      <c r="N31" s="222"/>
      <c r="O31" s="222"/>
      <c r="P31" s="222"/>
      <c r="Q31" s="38"/>
      <c r="R31" s="38"/>
      <c r="S31" s="38"/>
      <c r="T31" s="38"/>
      <c r="U31" s="38"/>
      <c r="V31" s="38"/>
      <c r="W31" s="221">
        <f>ROUND(BB94, 2)</f>
        <v>0</v>
      </c>
      <c r="X31" s="222"/>
      <c r="Y31" s="222"/>
      <c r="Z31" s="222"/>
      <c r="AA31" s="222"/>
      <c r="AB31" s="222"/>
      <c r="AC31" s="222"/>
      <c r="AD31" s="222"/>
      <c r="AE31" s="222"/>
      <c r="AF31" s="38"/>
      <c r="AG31" s="38"/>
      <c r="AH31" s="38"/>
      <c r="AI31" s="38"/>
      <c r="AJ31" s="38"/>
      <c r="AK31" s="221">
        <v>0</v>
      </c>
      <c r="AL31" s="222"/>
      <c r="AM31" s="222"/>
      <c r="AN31" s="222"/>
      <c r="AO31" s="222"/>
      <c r="AP31" s="38"/>
      <c r="AQ31" s="38"/>
      <c r="AR31" s="43"/>
      <c r="BE31" s="208"/>
    </row>
    <row r="32" spans="1:71" s="3" customFormat="1" ht="14.45" hidden="1" customHeight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23">
        <v>0.2</v>
      </c>
      <c r="M32" s="222"/>
      <c r="N32" s="222"/>
      <c r="O32" s="222"/>
      <c r="P32" s="222"/>
      <c r="Q32" s="38"/>
      <c r="R32" s="38"/>
      <c r="S32" s="38"/>
      <c r="T32" s="38"/>
      <c r="U32" s="38"/>
      <c r="V32" s="38"/>
      <c r="W32" s="221">
        <f>ROUND(BC94, 2)</f>
        <v>0</v>
      </c>
      <c r="X32" s="222"/>
      <c r="Y32" s="222"/>
      <c r="Z32" s="222"/>
      <c r="AA32" s="222"/>
      <c r="AB32" s="222"/>
      <c r="AC32" s="222"/>
      <c r="AD32" s="222"/>
      <c r="AE32" s="222"/>
      <c r="AF32" s="38"/>
      <c r="AG32" s="38"/>
      <c r="AH32" s="38"/>
      <c r="AI32" s="38"/>
      <c r="AJ32" s="38"/>
      <c r="AK32" s="221">
        <v>0</v>
      </c>
      <c r="AL32" s="222"/>
      <c r="AM32" s="222"/>
      <c r="AN32" s="222"/>
      <c r="AO32" s="222"/>
      <c r="AP32" s="38"/>
      <c r="AQ32" s="38"/>
      <c r="AR32" s="43"/>
      <c r="BE32" s="208"/>
    </row>
    <row r="33" spans="1:57" s="3" customFormat="1" ht="14.45" hidden="1" customHeight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220">
        <v>0</v>
      </c>
      <c r="M33" s="219"/>
      <c r="N33" s="219"/>
      <c r="O33" s="219"/>
      <c r="P33" s="219"/>
      <c r="Q33" s="40"/>
      <c r="R33" s="40"/>
      <c r="S33" s="40"/>
      <c r="T33" s="40"/>
      <c r="U33" s="40"/>
      <c r="V33" s="40"/>
      <c r="W33" s="218">
        <f>ROUND(BD94, 2)</f>
        <v>0</v>
      </c>
      <c r="X33" s="219"/>
      <c r="Y33" s="219"/>
      <c r="Z33" s="219"/>
      <c r="AA33" s="219"/>
      <c r="AB33" s="219"/>
      <c r="AC33" s="219"/>
      <c r="AD33" s="219"/>
      <c r="AE33" s="219"/>
      <c r="AF33" s="40"/>
      <c r="AG33" s="40"/>
      <c r="AH33" s="40"/>
      <c r="AI33" s="40"/>
      <c r="AJ33" s="40"/>
      <c r="AK33" s="218">
        <v>0</v>
      </c>
      <c r="AL33" s="219"/>
      <c r="AM33" s="219"/>
      <c r="AN33" s="219"/>
      <c r="AO33" s="219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08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07"/>
    </row>
    <row r="35" spans="1:57" s="2" customFormat="1" ht="25.9" customHeight="1">
      <c r="A35" s="31"/>
      <c r="B35" s="32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24" t="s">
        <v>45</v>
      </c>
      <c r="Y35" s="225"/>
      <c r="Z35" s="225"/>
      <c r="AA35" s="225"/>
      <c r="AB35" s="225"/>
      <c r="AC35" s="46"/>
      <c r="AD35" s="46"/>
      <c r="AE35" s="46"/>
      <c r="AF35" s="46"/>
      <c r="AG35" s="46"/>
      <c r="AH35" s="46"/>
      <c r="AI35" s="46"/>
      <c r="AJ35" s="46"/>
      <c r="AK35" s="226">
        <f>SUM(AK26:AK33)</f>
        <v>0</v>
      </c>
      <c r="AL35" s="225"/>
      <c r="AM35" s="225"/>
      <c r="AN35" s="225"/>
      <c r="AO35" s="227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3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48</v>
      </c>
      <c r="AI60" s="35"/>
      <c r="AJ60" s="35"/>
      <c r="AK60" s="35"/>
      <c r="AL60" s="35"/>
      <c r="AM60" s="53" t="s">
        <v>49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3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48</v>
      </c>
      <c r="AI75" s="35"/>
      <c r="AJ75" s="35"/>
      <c r="AK75" s="35"/>
      <c r="AL75" s="35"/>
      <c r="AM75" s="53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0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0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0" s="5" customFormat="1" ht="36.950000000000003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28" t="str">
        <f>K6</f>
        <v>Oprava miestnych komunikáci v obeci Malachov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64"/>
      <c r="AQ85" s="64"/>
      <c r="AR85" s="65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>obec Malachov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30" t="str">
        <f>IF(AN8= "","",AN8)</f>
        <v/>
      </c>
      <c r="AN87" s="230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>obec Malachov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6"/>
      <c r="AS89" s="233" t="s">
        <v>53</v>
      </c>
      <c r="AT89" s="23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0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31" t="str">
        <f>IF(E20="","",E20)</f>
        <v xml:space="preserve"> </v>
      </c>
      <c r="AN90" s="232"/>
      <c r="AO90" s="232"/>
      <c r="AP90" s="232"/>
      <c r="AQ90" s="33"/>
      <c r="AR90" s="36"/>
      <c r="AS90" s="235"/>
      <c r="AT90" s="23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0" s="2" customFormat="1" ht="29.25" customHeight="1">
      <c r="A92" s="31"/>
      <c r="B92" s="32"/>
      <c r="C92" s="239" t="s">
        <v>54</v>
      </c>
      <c r="D92" s="240"/>
      <c r="E92" s="240"/>
      <c r="F92" s="240"/>
      <c r="G92" s="240"/>
      <c r="H92" s="74"/>
      <c r="I92" s="241" t="s">
        <v>55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56</v>
      </c>
      <c r="AH92" s="240"/>
      <c r="AI92" s="240"/>
      <c r="AJ92" s="240"/>
      <c r="AK92" s="240"/>
      <c r="AL92" s="240"/>
      <c r="AM92" s="240"/>
      <c r="AN92" s="241" t="s">
        <v>57</v>
      </c>
      <c r="AO92" s="240"/>
      <c r="AP92" s="243"/>
      <c r="AQ92" s="75" t="s">
        <v>58</v>
      </c>
      <c r="AR92" s="36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0" s="6" customFormat="1" ht="32.450000000000003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72</v>
      </c>
      <c r="BT94" s="92" t="s">
        <v>73</v>
      </c>
      <c r="BV94" s="92" t="s">
        <v>74</v>
      </c>
      <c r="BW94" s="92" t="s">
        <v>5</v>
      </c>
      <c r="BX94" s="92" t="s">
        <v>75</v>
      </c>
      <c r="CL94" s="92" t="s">
        <v>1</v>
      </c>
    </row>
    <row r="95" spans="1:90" s="7" customFormat="1" ht="24.75" customHeight="1">
      <c r="A95" s="93" t="s">
        <v>76</v>
      </c>
      <c r="B95" s="94"/>
      <c r="C95" s="95"/>
      <c r="D95" s="246" t="s">
        <v>13</v>
      </c>
      <c r="E95" s="246"/>
      <c r="F95" s="246"/>
      <c r="G95" s="246"/>
      <c r="H95" s="246"/>
      <c r="I95" s="96"/>
      <c r="J95" s="246" t="s">
        <v>16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'2022 - Oprava miestnych k...'!J28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7" t="s">
        <v>77</v>
      </c>
      <c r="AR95" s="98"/>
      <c r="AS95" s="99">
        <v>0</v>
      </c>
      <c r="AT95" s="100">
        <f>ROUND(SUM(AV95:AW95),2)</f>
        <v>0</v>
      </c>
      <c r="AU95" s="101">
        <f>'2022 - Oprava miestnych k...'!P117</f>
        <v>0</v>
      </c>
      <c r="AV95" s="100">
        <f>'2022 - Oprava miestnych k...'!J31</f>
        <v>0</v>
      </c>
      <c r="AW95" s="100">
        <f>'2022 - Oprava miestnych k...'!J32</f>
        <v>0</v>
      </c>
      <c r="AX95" s="100">
        <f>'2022 - Oprava miestnych k...'!J33</f>
        <v>0</v>
      </c>
      <c r="AY95" s="100">
        <f>'2022 - Oprava miestnych k...'!J34</f>
        <v>0</v>
      </c>
      <c r="AZ95" s="100">
        <f>'2022 - Oprava miestnych k...'!F31</f>
        <v>0</v>
      </c>
      <c r="BA95" s="100">
        <f>'2022 - Oprava miestnych k...'!F32</f>
        <v>0</v>
      </c>
      <c r="BB95" s="100">
        <f>'2022 - Oprava miestnych k...'!F33</f>
        <v>0</v>
      </c>
      <c r="BC95" s="100">
        <f>'2022 - Oprava miestnych k...'!F34</f>
        <v>0</v>
      </c>
      <c r="BD95" s="102">
        <f>'2022 - Oprava miestnych k...'!F35</f>
        <v>0</v>
      </c>
      <c r="BT95" s="103" t="s">
        <v>78</v>
      </c>
      <c r="BU95" s="103" t="s">
        <v>79</v>
      </c>
      <c r="BV95" s="103" t="s">
        <v>74</v>
      </c>
      <c r="BW95" s="103" t="s">
        <v>5</v>
      </c>
      <c r="BX95" s="103" t="s">
        <v>75</v>
      </c>
      <c r="CL95" s="103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eVMX342vUyJ1/mPgmdIHEQiddoIZB4Hk1oN3erFVWCN9HMSKZCKSRJyerZAEE2UDGy6GO5iOs5ZkTiZ0kjXcyw==" saltValue="8BEgSmTV0GDvZdexS95jIAGk8UR1STp6HxwYCNfydBgQtGyAhI+kNEAzl+n7plOW/BW7/CxCVIz5zfQ3gShWt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2 - Oprava miestnych 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1"/>
  <sheetViews>
    <sheetView showGridLines="0" topLeftCell="A102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4" t="s">
        <v>5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7"/>
      <c r="AT3" s="14" t="s">
        <v>73</v>
      </c>
    </row>
    <row r="4" spans="1:46" s="1" customFormat="1" ht="24.95" customHeight="1">
      <c r="B4" s="17"/>
      <c r="D4" s="106" t="s">
        <v>80</v>
      </c>
      <c r="L4" s="17"/>
      <c r="M4" s="107" t="s">
        <v>9</v>
      </c>
      <c r="AT4" s="14" t="s">
        <v>4</v>
      </c>
    </row>
    <row r="5" spans="1:46" s="1" customFormat="1" ht="6.95" customHeight="1">
      <c r="B5" s="17"/>
      <c r="L5" s="17"/>
    </row>
    <row r="6" spans="1:46" s="2" customFormat="1" ht="12" customHeight="1">
      <c r="A6" s="31"/>
      <c r="B6" s="36"/>
      <c r="C6" s="31"/>
      <c r="D6" s="108" t="s">
        <v>15</v>
      </c>
      <c r="E6" s="31"/>
      <c r="F6" s="31"/>
      <c r="G6" s="31"/>
      <c r="H6" s="31"/>
      <c r="I6" s="31"/>
      <c r="J6" s="31"/>
      <c r="K6" s="31"/>
      <c r="L6" s="52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16.5" customHeight="1">
      <c r="A7" s="31"/>
      <c r="B7" s="36"/>
      <c r="C7" s="31"/>
      <c r="D7" s="31"/>
      <c r="E7" s="250" t="s">
        <v>16</v>
      </c>
      <c r="F7" s="251"/>
      <c r="G7" s="251"/>
      <c r="H7" s="251"/>
      <c r="I7" s="31"/>
      <c r="J7" s="31"/>
      <c r="K7" s="31"/>
      <c r="L7" s="52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8" t="s">
        <v>17</v>
      </c>
      <c r="E9" s="31"/>
      <c r="F9" s="109" t="s">
        <v>1</v>
      </c>
      <c r="G9" s="31"/>
      <c r="H9" s="31"/>
      <c r="I9" s="108" t="s">
        <v>18</v>
      </c>
      <c r="J9" s="109" t="s">
        <v>1</v>
      </c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8" t="s">
        <v>19</v>
      </c>
      <c r="E10" s="31"/>
      <c r="F10" s="109" t="s">
        <v>20</v>
      </c>
      <c r="G10" s="31"/>
      <c r="H10" s="31"/>
      <c r="I10" s="108" t="s">
        <v>21</v>
      </c>
      <c r="J10" s="110">
        <f>'Rekapitulácia stavby'!AN8</f>
        <v>0</v>
      </c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8" t="s">
        <v>22</v>
      </c>
      <c r="E12" s="31"/>
      <c r="F12" s="31"/>
      <c r="G12" s="31"/>
      <c r="H12" s="31"/>
      <c r="I12" s="108" t="s">
        <v>23</v>
      </c>
      <c r="J12" s="109" t="s">
        <v>24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9" t="s">
        <v>20</v>
      </c>
      <c r="F13" s="31"/>
      <c r="G13" s="31"/>
      <c r="H13" s="31"/>
      <c r="I13" s="108" t="s">
        <v>25</v>
      </c>
      <c r="J13" s="109" t="s">
        <v>1</v>
      </c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8" t="s">
        <v>26</v>
      </c>
      <c r="E15" s="31"/>
      <c r="F15" s="31"/>
      <c r="G15" s="31"/>
      <c r="H15" s="31"/>
      <c r="I15" s="108" t="s">
        <v>23</v>
      </c>
      <c r="J15" s="27" t="str">
        <f>'Rekapitulácia stavby'!AN13</f>
        <v>Vyplň údaj</v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52" t="str">
        <f>'Rekapitulácia stavby'!E14</f>
        <v>Vyplň údaj</v>
      </c>
      <c r="F16" s="253"/>
      <c r="G16" s="253"/>
      <c r="H16" s="253"/>
      <c r="I16" s="108" t="s">
        <v>25</v>
      </c>
      <c r="J16" s="27" t="str">
        <f>'Rekapitulácia stavby'!AN14</f>
        <v>Vyplň údaj</v>
      </c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8" t="s">
        <v>28</v>
      </c>
      <c r="E18" s="31"/>
      <c r="F18" s="31"/>
      <c r="G18" s="31"/>
      <c r="H18" s="31"/>
      <c r="I18" s="108" t="s">
        <v>23</v>
      </c>
      <c r="J18" s="109" t="str">
        <f>IF('Rekapitulácia stavby'!AN16="","",'Rekapitulácia stavby'!AN16)</f>
        <v/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9" t="str">
        <f>IF('Rekapitulácia stavby'!E17="","",'Rekapitulácia stavby'!E17)</f>
        <v xml:space="preserve"> </v>
      </c>
      <c r="F19" s="31"/>
      <c r="G19" s="31"/>
      <c r="H19" s="31"/>
      <c r="I19" s="108" t="s">
        <v>25</v>
      </c>
      <c r="J19" s="109" t="str">
        <f>IF('Rekapitulácia stavby'!AN17="","",'Rekapitulácia stavby'!AN17)</f>
        <v/>
      </c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8" t="s">
        <v>31</v>
      </c>
      <c r="E21" s="31"/>
      <c r="F21" s="31"/>
      <c r="G21" s="31"/>
      <c r="H21" s="31"/>
      <c r="I21" s="108" t="s">
        <v>23</v>
      </c>
      <c r="J21" s="109" t="str">
        <f>IF('Rekapitulácia stavby'!AN19="","",'Rekapitulácia stavby'!AN19)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9" t="str">
        <f>IF('Rekapitulácia stavby'!E20="","",'Rekapitulácia stavby'!E20)</f>
        <v xml:space="preserve"> </v>
      </c>
      <c r="F22" s="31"/>
      <c r="G22" s="31"/>
      <c r="H22" s="31"/>
      <c r="I22" s="108" t="s">
        <v>25</v>
      </c>
      <c r="J22" s="109" t="str">
        <f>IF('Rekapitulácia stavby'!AN20="","",'Rekapitulácia stavby'!AN20)</f>
        <v/>
      </c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8" t="s">
        <v>32</v>
      </c>
      <c r="E24" s="31"/>
      <c r="F24" s="31"/>
      <c r="G24" s="31"/>
      <c r="H24" s="31"/>
      <c r="I24" s="31"/>
      <c r="J24" s="31"/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54" t="s">
        <v>1</v>
      </c>
      <c r="F25" s="254"/>
      <c r="G25" s="254"/>
      <c r="H25" s="254"/>
      <c r="I25" s="111"/>
      <c r="J25" s="111"/>
      <c r="K25" s="111"/>
      <c r="L25" s="113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4"/>
      <c r="E27" s="114"/>
      <c r="F27" s="114"/>
      <c r="G27" s="114"/>
      <c r="H27" s="114"/>
      <c r="I27" s="114"/>
      <c r="J27" s="114"/>
      <c r="K27" s="114"/>
      <c r="L27" s="5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5" t="s">
        <v>33</v>
      </c>
      <c r="E28" s="31"/>
      <c r="F28" s="31"/>
      <c r="G28" s="31"/>
      <c r="H28" s="31"/>
      <c r="I28" s="31"/>
      <c r="J28" s="116">
        <f>ROUND(J117, 2)</f>
        <v>0</v>
      </c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4"/>
      <c r="E29" s="114"/>
      <c r="F29" s="114"/>
      <c r="G29" s="114"/>
      <c r="H29" s="114"/>
      <c r="I29" s="114"/>
      <c r="J29" s="114"/>
      <c r="K29" s="114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7" t="s">
        <v>35</v>
      </c>
      <c r="G30" s="31"/>
      <c r="H30" s="31"/>
      <c r="I30" s="117" t="s">
        <v>34</v>
      </c>
      <c r="J30" s="117" t="s">
        <v>36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8" t="s">
        <v>37</v>
      </c>
      <c r="E31" s="119" t="s">
        <v>38</v>
      </c>
      <c r="F31" s="120">
        <f>ROUND((SUM(BE117:BE130)),  2)</f>
        <v>0</v>
      </c>
      <c r="G31" s="121"/>
      <c r="H31" s="121"/>
      <c r="I31" s="122">
        <v>0.2</v>
      </c>
      <c r="J31" s="120">
        <f>ROUND(((SUM(BE117:BE130))*I31),  2)</f>
        <v>0</v>
      </c>
      <c r="K31" s="31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19" t="s">
        <v>39</v>
      </c>
      <c r="F32" s="120">
        <f>ROUND((SUM(BF117:BF130)),  2)</f>
        <v>0</v>
      </c>
      <c r="G32" s="121"/>
      <c r="H32" s="121"/>
      <c r="I32" s="122">
        <v>0.2</v>
      </c>
      <c r="J32" s="120">
        <f>ROUND(((SUM(BF117:BF130))*I32),  2)</f>
        <v>0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8" t="s">
        <v>40</v>
      </c>
      <c r="F33" s="123">
        <f>ROUND((SUM(BG117:BG130)),  2)</f>
        <v>0</v>
      </c>
      <c r="G33" s="31"/>
      <c r="H33" s="31"/>
      <c r="I33" s="124">
        <v>0.2</v>
      </c>
      <c r="J33" s="123">
        <f>0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8" t="s">
        <v>41</v>
      </c>
      <c r="F34" s="123">
        <f>ROUND((SUM(BH117:BH130)),  2)</f>
        <v>0</v>
      </c>
      <c r="G34" s="31"/>
      <c r="H34" s="31"/>
      <c r="I34" s="124">
        <v>0.2</v>
      </c>
      <c r="J34" s="123">
        <f>0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9" t="s">
        <v>42</v>
      </c>
      <c r="F35" s="120">
        <f>ROUND((SUM(BI117:BI130)),  2)</f>
        <v>0</v>
      </c>
      <c r="G35" s="121"/>
      <c r="H35" s="121"/>
      <c r="I35" s="122">
        <v>0</v>
      </c>
      <c r="J35" s="120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5"/>
      <c r="D37" s="126" t="s">
        <v>43</v>
      </c>
      <c r="E37" s="127"/>
      <c r="F37" s="127"/>
      <c r="G37" s="128" t="s">
        <v>44</v>
      </c>
      <c r="H37" s="129" t="s">
        <v>45</v>
      </c>
      <c r="I37" s="127"/>
      <c r="J37" s="130">
        <f>SUM(J28:J35)</f>
        <v>0</v>
      </c>
      <c r="K37" s="1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81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28" t="str">
        <f>E7</f>
        <v>Oprava miestnych komunikáci v obeci Malachov</v>
      </c>
      <c r="F85" s="255"/>
      <c r="G85" s="255"/>
      <c r="H85" s="255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19</v>
      </c>
      <c r="D87" s="33"/>
      <c r="E87" s="33"/>
      <c r="F87" s="24" t="str">
        <f>F10</f>
        <v>obec Malachov</v>
      </c>
      <c r="G87" s="33"/>
      <c r="H87" s="33"/>
      <c r="I87" s="26" t="s">
        <v>21</v>
      </c>
      <c r="J87" s="67">
        <f>IF(J10="","",J10)</f>
        <v>0</v>
      </c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22</v>
      </c>
      <c r="D89" s="33"/>
      <c r="E89" s="33"/>
      <c r="F89" s="24" t="str">
        <f>E13</f>
        <v>obec Malachov</v>
      </c>
      <c r="G89" s="33"/>
      <c r="H89" s="33"/>
      <c r="I89" s="26" t="s">
        <v>28</v>
      </c>
      <c r="J89" s="29" t="str">
        <f>E19</f>
        <v xml:space="preserve"> 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26</v>
      </c>
      <c r="D90" s="33"/>
      <c r="E90" s="33"/>
      <c r="F90" s="24" t="str">
        <f>IF(E16="","",E16)</f>
        <v>Vyplň údaj</v>
      </c>
      <c r="G90" s="33"/>
      <c r="H90" s="33"/>
      <c r="I90" s="26" t="s">
        <v>31</v>
      </c>
      <c r="J90" s="29" t="str">
        <f>E22</f>
        <v xml:space="preserve"> </v>
      </c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43" t="s">
        <v>82</v>
      </c>
      <c r="D92" s="144"/>
      <c r="E92" s="144"/>
      <c r="F92" s="144"/>
      <c r="G92" s="144"/>
      <c r="H92" s="144"/>
      <c r="I92" s="144"/>
      <c r="J92" s="145" t="s">
        <v>83</v>
      </c>
      <c r="K92" s="144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46" t="s">
        <v>84</v>
      </c>
      <c r="D94" s="33"/>
      <c r="E94" s="33"/>
      <c r="F94" s="33"/>
      <c r="G94" s="33"/>
      <c r="H94" s="33"/>
      <c r="I94" s="33"/>
      <c r="J94" s="85">
        <f>J117</f>
        <v>0</v>
      </c>
      <c r="K94" s="33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85</v>
      </c>
    </row>
    <row r="95" spans="1:47" s="9" customFormat="1" ht="24.95" customHeight="1">
      <c r="B95" s="147"/>
      <c r="C95" s="148"/>
      <c r="D95" s="149" t="s">
        <v>86</v>
      </c>
      <c r="E95" s="150"/>
      <c r="F95" s="150"/>
      <c r="G95" s="150"/>
      <c r="H95" s="150"/>
      <c r="I95" s="150"/>
      <c r="J95" s="151">
        <f>J118</f>
        <v>0</v>
      </c>
      <c r="K95" s="148"/>
      <c r="L95" s="152"/>
    </row>
    <row r="96" spans="1:47" s="10" customFormat="1" ht="19.899999999999999" customHeight="1">
      <c r="B96" s="153"/>
      <c r="C96" s="154"/>
      <c r="D96" s="155" t="s">
        <v>87</v>
      </c>
      <c r="E96" s="156"/>
      <c r="F96" s="156"/>
      <c r="G96" s="156"/>
      <c r="H96" s="156"/>
      <c r="I96" s="156"/>
      <c r="J96" s="157">
        <f>J119</f>
        <v>0</v>
      </c>
      <c r="K96" s="154"/>
      <c r="L96" s="158"/>
    </row>
    <row r="97" spans="1:31" s="10" customFormat="1" ht="19.899999999999999" customHeight="1">
      <c r="B97" s="153"/>
      <c r="C97" s="154"/>
      <c r="D97" s="155" t="s">
        <v>88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1:31" s="10" customFormat="1" ht="19.899999999999999" customHeight="1">
      <c r="B98" s="153"/>
      <c r="C98" s="154"/>
      <c r="D98" s="155" t="s">
        <v>89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1:31" s="10" customFormat="1" ht="19.899999999999999" customHeight="1">
      <c r="B99" s="153"/>
      <c r="C99" s="154"/>
      <c r="D99" s="155" t="s">
        <v>90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1:31" s="2" customFormat="1" ht="21.75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52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>
      <c r="A101" s="31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5" spans="1:31" s="2" customFormat="1" ht="6.95" customHeight="1">
      <c r="A105" s="31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91</v>
      </c>
      <c r="D106" s="33"/>
      <c r="E106" s="33"/>
      <c r="F106" s="33"/>
      <c r="G106" s="33"/>
      <c r="H106" s="33"/>
      <c r="I106" s="33"/>
      <c r="J106" s="33"/>
      <c r="K106" s="33"/>
      <c r="L106" s="52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15</v>
      </c>
      <c r="D108" s="33"/>
      <c r="E108" s="33"/>
      <c r="F108" s="33"/>
      <c r="G108" s="33"/>
      <c r="H108" s="33"/>
      <c r="I108" s="33"/>
      <c r="J108" s="33"/>
      <c r="K108" s="33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3"/>
      <c r="D109" s="33"/>
      <c r="E109" s="228" t="str">
        <f>E7</f>
        <v>Oprava miestnych komunikáci v obeci Malachov</v>
      </c>
      <c r="F109" s="255"/>
      <c r="G109" s="255"/>
      <c r="H109" s="255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19</v>
      </c>
      <c r="D111" s="33"/>
      <c r="E111" s="33"/>
      <c r="F111" s="24" t="str">
        <f>F10</f>
        <v>obec Malachov</v>
      </c>
      <c r="G111" s="33"/>
      <c r="H111" s="33"/>
      <c r="I111" s="26" t="s">
        <v>21</v>
      </c>
      <c r="J111" s="67">
        <f>IF(J10="","",J10)</f>
        <v>0</v>
      </c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5.2" customHeight="1">
      <c r="A113" s="31"/>
      <c r="B113" s="32"/>
      <c r="C113" s="26" t="s">
        <v>22</v>
      </c>
      <c r="D113" s="33"/>
      <c r="E113" s="33"/>
      <c r="F113" s="24" t="str">
        <f>E13</f>
        <v>obec Malachov</v>
      </c>
      <c r="G113" s="33"/>
      <c r="H113" s="33"/>
      <c r="I113" s="26" t="s">
        <v>28</v>
      </c>
      <c r="J113" s="29" t="str">
        <f>E19</f>
        <v xml:space="preserve"> </v>
      </c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2" customHeight="1">
      <c r="A114" s="31"/>
      <c r="B114" s="32"/>
      <c r="C114" s="26" t="s">
        <v>26</v>
      </c>
      <c r="D114" s="33"/>
      <c r="E114" s="33"/>
      <c r="F114" s="24" t="str">
        <f>IF(E16="","",E16)</f>
        <v>Vyplň údaj</v>
      </c>
      <c r="G114" s="33"/>
      <c r="H114" s="33"/>
      <c r="I114" s="26" t="s">
        <v>31</v>
      </c>
      <c r="J114" s="29" t="str">
        <f>E22</f>
        <v xml:space="preserve"> </v>
      </c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0.3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11" customFormat="1" ht="29.25" customHeight="1">
      <c r="A116" s="159"/>
      <c r="B116" s="160"/>
      <c r="C116" s="161" t="s">
        <v>92</v>
      </c>
      <c r="D116" s="162" t="s">
        <v>58</v>
      </c>
      <c r="E116" s="162" t="s">
        <v>54</v>
      </c>
      <c r="F116" s="162" t="s">
        <v>55</v>
      </c>
      <c r="G116" s="162" t="s">
        <v>93</v>
      </c>
      <c r="H116" s="162" t="s">
        <v>94</v>
      </c>
      <c r="I116" s="162" t="s">
        <v>95</v>
      </c>
      <c r="J116" s="163" t="s">
        <v>83</v>
      </c>
      <c r="K116" s="164" t="s">
        <v>96</v>
      </c>
      <c r="L116" s="165"/>
      <c r="M116" s="76" t="s">
        <v>1</v>
      </c>
      <c r="N116" s="77" t="s">
        <v>37</v>
      </c>
      <c r="O116" s="77" t="s">
        <v>97</v>
      </c>
      <c r="P116" s="77" t="s">
        <v>98</v>
      </c>
      <c r="Q116" s="77" t="s">
        <v>99</v>
      </c>
      <c r="R116" s="77" t="s">
        <v>100</v>
      </c>
      <c r="S116" s="77" t="s">
        <v>101</v>
      </c>
      <c r="T116" s="78" t="s">
        <v>102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5" s="2" customFormat="1" ht="22.9" customHeight="1">
      <c r="A117" s="31"/>
      <c r="B117" s="32"/>
      <c r="C117" s="83" t="s">
        <v>84</v>
      </c>
      <c r="D117" s="33"/>
      <c r="E117" s="33"/>
      <c r="F117" s="33"/>
      <c r="G117" s="33"/>
      <c r="H117" s="33"/>
      <c r="I117" s="33"/>
      <c r="J117" s="166">
        <f>BK117</f>
        <v>0</v>
      </c>
      <c r="K117" s="33"/>
      <c r="L117" s="36"/>
      <c r="M117" s="79"/>
      <c r="N117" s="167"/>
      <c r="O117" s="80"/>
      <c r="P117" s="168">
        <f>P118</f>
        <v>0</v>
      </c>
      <c r="Q117" s="80"/>
      <c r="R117" s="168">
        <f>R118</f>
        <v>15.64</v>
      </c>
      <c r="S117" s="80"/>
      <c r="T117" s="169">
        <f>T118</f>
        <v>18.099999999999998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4" t="s">
        <v>72</v>
      </c>
      <c r="AU117" s="14" t="s">
        <v>85</v>
      </c>
      <c r="BK117" s="170">
        <f>BK118</f>
        <v>0</v>
      </c>
    </row>
    <row r="118" spans="1:65" s="12" customFormat="1" ht="25.9" customHeight="1">
      <c r="B118" s="171"/>
      <c r="C118" s="172"/>
      <c r="D118" s="173" t="s">
        <v>72</v>
      </c>
      <c r="E118" s="174" t="s">
        <v>103</v>
      </c>
      <c r="F118" s="174" t="s">
        <v>104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P119+P121+P124+P129</f>
        <v>0</v>
      </c>
      <c r="Q118" s="179"/>
      <c r="R118" s="180">
        <f>R119+R121+R124+R129</f>
        <v>15.64</v>
      </c>
      <c r="S118" s="179"/>
      <c r="T118" s="181">
        <f>T119+T121+T124+T129</f>
        <v>18.099999999999998</v>
      </c>
      <c r="AR118" s="182" t="s">
        <v>78</v>
      </c>
      <c r="AT118" s="183" t="s">
        <v>72</v>
      </c>
      <c r="AU118" s="183" t="s">
        <v>73</v>
      </c>
      <c r="AY118" s="182" t="s">
        <v>105</v>
      </c>
      <c r="BK118" s="184">
        <f>BK119+BK121+BK124+BK129</f>
        <v>0</v>
      </c>
    </row>
    <row r="119" spans="1:65" s="12" customFormat="1" ht="22.9" customHeight="1">
      <c r="B119" s="171"/>
      <c r="C119" s="172"/>
      <c r="D119" s="173" t="s">
        <v>72</v>
      </c>
      <c r="E119" s="185" t="s">
        <v>78</v>
      </c>
      <c r="F119" s="185" t="s">
        <v>106</v>
      </c>
      <c r="G119" s="172"/>
      <c r="H119" s="172"/>
      <c r="I119" s="175"/>
      <c r="J119" s="18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18.099999999999998</v>
      </c>
      <c r="AR119" s="182" t="s">
        <v>78</v>
      </c>
      <c r="AT119" s="183" t="s">
        <v>72</v>
      </c>
      <c r="AU119" s="183" t="s">
        <v>78</v>
      </c>
      <c r="AY119" s="182" t="s">
        <v>105</v>
      </c>
      <c r="BK119" s="184">
        <f>BK120</f>
        <v>0</v>
      </c>
    </row>
    <row r="120" spans="1:65" s="2" customFormat="1" ht="24.2" customHeight="1">
      <c r="A120" s="31"/>
      <c r="B120" s="32"/>
      <c r="C120" s="187" t="s">
        <v>78</v>
      </c>
      <c r="D120" s="187" t="s">
        <v>107</v>
      </c>
      <c r="E120" s="188" t="s">
        <v>108</v>
      </c>
      <c r="F120" s="189" t="s">
        <v>109</v>
      </c>
      <c r="G120" s="190" t="s">
        <v>110</v>
      </c>
      <c r="H120" s="191">
        <v>100</v>
      </c>
      <c r="I120" s="192"/>
      <c r="J120" s="193">
        <f>ROUND(I120*H120,2)</f>
        <v>0</v>
      </c>
      <c r="K120" s="194"/>
      <c r="L120" s="36"/>
      <c r="M120" s="195" t="s">
        <v>1</v>
      </c>
      <c r="N120" s="196" t="s">
        <v>39</v>
      </c>
      <c r="O120" s="72"/>
      <c r="P120" s="197">
        <f>O120*H120</f>
        <v>0</v>
      </c>
      <c r="Q120" s="197">
        <v>0</v>
      </c>
      <c r="R120" s="197">
        <f>Q120*H120</f>
        <v>0</v>
      </c>
      <c r="S120" s="197">
        <v>0.18099999999999999</v>
      </c>
      <c r="T120" s="198">
        <f>S120*H120</f>
        <v>18.099999999999998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9" t="s">
        <v>111</v>
      </c>
      <c r="AT120" s="199" t="s">
        <v>107</v>
      </c>
      <c r="AU120" s="199" t="s">
        <v>112</v>
      </c>
      <c r="AY120" s="14" t="s">
        <v>105</v>
      </c>
      <c r="BE120" s="200">
        <f>IF(N120="základná",J120,0)</f>
        <v>0</v>
      </c>
      <c r="BF120" s="200">
        <f>IF(N120="znížená",J120,0)</f>
        <v>0</v>
      </c>
      <c r="BG120" s="200">
        <f>IF(N120="zákl. prenesená",J120,0)</f>
        <v>0</v>
      </c>
      <c r="BH120" s="200">
        <f>IF(N120="zníž. prenesená",J120,0)</f>
        <v>0</v>
      </c>
      <c r="BI120" s="200">
        <f>IF(N120="nulová",J120,0)</f>
        <v>0</v>
      </c>
      <c r="BJ120" s="14" t="s">
        <v>112</v>
      </c>
      <c r="BK120" s="200">
        <f>ROUND(I120*H120,2)</f>
        <v>0</v>
      </c>
      <c r="BL120" s="14" t="s">
        <v>111</v>
      </c>
      <c r="BM120" s="199" t="s">
        <v>113</v>
      </c>
    </row>
    <row r="121" spans="1:65" s="12" customFormat="1" ht="22.9" customHeight="1">
      <c r="B121" s="171"/>
      <c r="C121" s="172"/>
      <c r="D121" s="173" t="s">
        <v>72</v>
      </c>
      <c r="E121" s="185" t="s">
        <v>114</v>
      </c>
      <c r="F121" s="185" t="s">
        <v>115</v>
      </c>
      <c r="G121" s="172"/>
      <c r="H121" s="172"/>
      <c r="I121" s="175"/>
      <c r="J121" s="186">
        <f>BK121</f>
        <v>0</v>
      </c>
      <c r="K121" s="172"/>
      <c r="L121" s="177"/>
      <c r="M121" s="178"/>
      <c r="N121" s="179"/>
      <c r="O121" s="179"/>
      <c r="P121" s="180">
        <f>SUM(P122:P123)</f>
        <v>0</v>
      </c>
      <c r="Q121" s="179"/>
      <c r="R121" s="180">
        <f>SUM(R122:R123)</f>
        <v>15.64</v>
      </c>
      <c r="S121" s="179"/>
      <c r="T121" s="181">
        <f>SUM(T122:T123)</f>
        <v>0</v>
      </c>
      <c r="AR121" s="182" t="s">
        <v>78</v>
      </c>
      <c r="AT121" s="183" t="s">
        <v>72</v>
      </c>
      <c r="AU121" s="183" t="s">
        <v>78</v>
      </c>
      <c r="AY121" s="182" t="s">
        <v>105</v>
      </c>
      <c r="BK121" s="184">
        <f>SUM(BK122:BK123)</f>
        <v>0</v>
      </c>
    </row>
    <row r="122" spans="1:65" s="2" customFormat="1" ht="33" customHeight="1">
      <c r="A122" s="31"/>
      <c r="B122" s="32"/>
      <c r="C122" s="187" t="s">
        <v>112</v>
      </c>
      <c r="D122" s="187" t="s">
        <v>107</v>
      </c>
      <c r="E122" s="188" t="s">
        <v>116</v>
      </c>
      <c r="F122" s="189" t="s">
        <v>117</v>
      </c>
      <c r="G122" s="190" t="s">
        <v>110</v>
      </c>
      <c r="H122" s="191">
        <v>100</v>
      </c>
      <c r="I122" s="192"/>
      <c r="J122" s="193">
        <f>ROUND(I122*H122,2)</f>
        <v>0</v>
      </c>
      <c r="K122" s="194"/>
      <c r="L122" s="36"/>
      <c r="M122" s="195" t="s">
        <v>1</v>
      </c>
      <c r="N122" s="196" t="s">
        <v>39</v>
      </c>
      <c r="O122" s="72"/>
      <c r="P122" s="197">
        <f>O122*H122</f>
        <v>0</v>
      </c>
      <c r="Q122" s="197">
        <v>8.0999999999999996E-4</v>
      </c>
      <c r="R122" s="197">
        <f>Q122*H122</f>
        <v>8.0999999999999989E-2</v>
      </c>
      <c r="S122" s="197">
        <v>0</v>
      </c>
      <c r="T122" s="198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9" t="s">
        <v>111</v>
      </c>
      <c r="AT122" s="199" t="s">
        <v>107</v>
      </c>
      <c r="AU122" s="199" t="s">
        <v>112</v>
      </c>
      <c r="AY122" s="14" t="s">
        <v>105</v>
      </c>
      <c r="BE122" s="200">
        <f>IF(N122="základná",J122,0)</f>
        <v>0</v>
      </c>
      <c r="BF122" s="200">
        <f>IF(N122="znížená",J122,0)</f>
        <v>0</v>
      </c>
      <c r="BG122" s="200">
        <f>IF(N122="zákl. prenesená",J122,0)</f>
        <v>0</v>
      </c>
      <c r="BH122" s="200">
        <f>IF(N122="zníž. prenesená",J122,0)</f>
        <v>0</v>
      </c>
      <c r="BI122" s="200">
        <f>IF(N122="nulová",J122,0)</f>
        <v>0</v>
      </c>
      <c r="BJ122" s="14" t="s">
        <v>112</v>
      </c>
      <c r="BK122" s="200">
        <f>ROUND(I122*H122,2)</f>
        <v>0</v>
      </c>
      <c r="BL122" s="14" t="s">
        <v>111</v>
      </c>
      <c r="BM122" s="199" t="s">
        <v>118</v>
      </c>
    </row>
    <row r="123" spans="1:65" s="2" customFormat="1" ht="33" customHeight="1">
      <c r="A123" s="31"/>
      <c r="B123" s="32"/>
      <c r="C123" s="187" t="s">
        <v>119</v>
      </c>
      <c r="D123" s="187" t="s">
        <v>107</v>
      </c>
      <c r="E123" s="188" t="s">
        <v>120</v>
      </c>
      <c r="F123" s="189" t="s">
        <v>121</v>
      </c>
      <c r="G123" s="190" t="s">
        <v>110</v>
      </c>
      <c r="H123" s="191">
        <v>100</v>
      </c>
      <c r="I123" s="192"/>
      <c r="J123" s="193">
        <f>ROUND(I123*H123,2)</f>
        <v>0</v>
      </c>
      <c r="K123" s="194"/>
      <c r="L123" s="36"/>
      <c r="M123" s="195" t="s">
        <v>1</v>
      </c>
      <c r="N123" s="196" t="s">
        <v>39</v>
      </c>
      <c r="O123" s="72"/>
      <c r="P123" s="197">
        <f>O123*H123</f>
        <v>0</v>
      </c>
      <c r="Q123" s="197">
        <v>0.15559000000000001</v>
      </c>
      <c r="R123" s="197">
        <f>Q123*H123</f>
        <v>15.559000000000001</v>
      </c>
      <c r="S123" s="197">
        <v>0</v>
      </c>
      <c r="T123" s="198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9" t="s">
        <v>111</v>
      </c>
      <c r="AT123" s="199" t="s">
        <v>107</v>
      </c>
      <c r="AU123" s="199" t="s">
        <v>112</v>
      </c>
      <c r="AY123" s="14" t="s">
        <v>105</v>
      </c>
      <c r="BE123" s="200">
        <f>IF(N123="základná",J123,0)</f>
        <v>0</v>
      </c>
      <c r="BF123" s="200">
        <f>IF(N123="znížená",J123,0)</f>
        <v>0</v>
      </c>
      <c r="BG123" s="200">
        <f>IF(N123="zákl. prenesená",J123,0)</f>
        <v>0</v>
      </c>
      <c r="BH123" s="200">
        <f>IF(N123="zníž. prenesená",J123,0)</f>
        <v>0</v>
      </c>
      <c r="BI123" s="200">
        <f>IF(N123="nulová",J123,0)</f>
        <v>0</v>
      </c>
      <c r="BJ123" s="14" t="s">
        <v>112</v>
      </c>
      <c r="BK123" s="200">
        <f>ROUND(I123*H123,2)</f>
        <v>0</v>
      </c>
      <c r="BL123" s="14" t="s">
        <v>111</v>
      </c>
      <c r="BM123" s="199" t="s">
        <v>122</v>
      </c>
    </row>
    <row r="124" spans="1:65" s="12" customFormat="1" ht="22.9" customHeight="1">
      <c r="B124" s="171"/>
      <c r="C124" s="172"/>
      <c r="D124" s="173" t="s">
        <v>72</v>
      </c>
      <c r="E124" s="185" t="s">
        <v>123</v>
      </c>
      <c r="F124" s="185" t="s">
        <v>124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SUM(P125:P128)</f>
        <v>0</v>
      </c>
      <c r="Q124" s="179"/>
      <c r="R124" s="180">
        <f>SUM(R125:R128)</f>
        <v>0</v>
      </c>
      <c r="S124" s="179"/>
      <c r="T124" s="181">
        <f>SUM(T125:T128)</f>
        <v>0</v>
      </c>
      <c r="AR124" s="182" t="s">
        <v>78</v>
      </c>
      <c r="AT124" s="183" t="s">
        <v>72</v>
      </c>
      <c r="AU124" s="183" t="s">
        <v>78</v>
      </c>
      <c r="AY124" s="182" t="s">
        <v>105</v>
      </c>
      <c r="BK124" s="184">
        <f>SUM(BK125:BK128)</f>
        <v>0</v>
      </c>
    </row>
    <row r="125" spans="1:65" s="2" customFormat="1" ht="24.2" customHeight="1">
      <c r="A125" s="31"/>
      <c r="B125" s="32"/>
      <c r="C125" s="187" t="s">
        <v>111</v>
      </c>
      <c r="D125" s="187" t="s">
        <v>107</v>
      </c>
      <c r="E125" s="188" t="s">
        <v>125</v>
      </c>
      <c r="F125" s="189" t="s">
        <v>126</v>
      </c>
      <c r="G125" s="190" t="s">
        <v>127</v>
      </c>
      <c r="H125" s="191">
        <v>300</v>
      </c>
      <c r="I125" s="192"/>
      <c r="J125" s="193">
        <f>ROUND(I125*H125,2)</f>
        <v>0</v>
      </c>
      <c r="K125" s="194"/>
      <c r="L125" s="36"/>
      <c r="M125" s="195" t="s">
        <v>1</v>
      </c>
      <c r="N125" s="196" t="s">
        <v>39</v>
      </c>
      <c r="O125" s="72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9" t="s">
        <v>111</v>
      </c>
      <c r="AT125" s="199" t="s">
        <v>107</v>
      </c>
      <c r="AU125" s="199" t="s">
        <v>112</v>
      </c>
      <c r="AY125" s="14" t="s">
        <v>105</v>
      </c>
      <c r="BE125" s="200">
        <f>IF(N125="základná",J125,0)</f>
        <v>0</v>
      </c>
      <c r="BF125" s="200">
        <f>IF(N125="znížená",J125,0)</f>
        <v>0</v>
      </c>
      <c r="BG125" s="200">
        <f>IF(N125="zákl. prenesená",J125,0)</f>
        <v>0</v>
      </c>
      <c r="BH125" s="200">
        <f>IF(N125="zníž. prenesená",J125,0)</f>
        <v>0</v>
      </c>
      <c r="BI125" s="200">
        <f>IF(N125="nulová",J125,0)</f>
        <v>0</v>
      </c>
      <c r="BJ125" s="14" t="s">
        <v>112</v>
      </c>
      <c r="BK125" s="200">
        <f>ROUND(I125*H125,2)</f>
        <v>0</v>
      </c>
      <c r="BL125" s="14" t="s">
        <v>111</v>
      </c>
      <c r="BM125" s="199" t="s">
        <v>128</v>
      </c>
    </row>
    <row r="126" spans="1:65" s="2" customFormat="1" ht="24.2" customHeight="1">
      <c r="A126" s="31"/>
      <c r="B126" s="32"/>
      <c r="C126" s="187" t="s">
        <v>114</v>
      </c>
      <c r="D126" s="187" t="s">
        <v>107</v>
      </c>
      <c r="E126" s="188" t="s">
        <v>129</v>
      </c>
      <c r="F126" s="189" t="s">
        <v>130</v>
      </c>
      <c r="G126" s="190" t="s">
        <v>131</v>
      </c>
      <c r="H126" s="191">
        <v>18.100000000000001</v>
      </c>
      <c r="I126" s="192"/>
      <c r="J126" s="193">
        <f>ROUND(I126*H126,2)</f>
        <v>0</v>
      </c>
      <c r="K126" s="194"/>
      <c r="L126" s="36"/>
      <c r="M126" s="195" t="s">
        <v>1</v>
      </c>
      <c r="N126" s="196" t="s">
        <v>39</v>
      </c>
      <c r="O126" s="72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9" t="s">
        <v>111</v>
      </c>
      <c r="AT126" s="199" t="s">
        <v>107</v>
      </c>
      <c r="AU126" s="199" t="s">
        <v>112</v>
      </c>
      <c r="AY126" s="14" t="s">
        <v>105</v>
      </c>
      <c r="BE126" s="200">
        <f>IF(N126="základná",J126,0)</f>
        <v>0</v>
      </c>
      <c r="BF126" s="200">
        <f>IF(N126="znížená",J126,0)</f>
        <v>0</v>
      </c>
      <c r="BG126" s="200">
        <f>IF(N126="zákl. prenesená",J126,0)</f>
        <v>0</v>
      </c>
      <c r="BH126" s="200">
        <f>IF(N126="zníž. prenesená",J126,0)</f>
        <v>0</v>
      </c>
      <c r="BI126" s="200">
        <f>IF(N126="nulová",J126,0)</f>
        <v>0</v>
      </c>
      <c r="BJ126" s="14" t="s">
        <v>112</v>
      </c>
      <c r="BK126" s="200">
        <f>ROUND(I126*H126,2)</f>
        <v>0</v>
      </c>
      <c r="BL126" s="14" t="s">
        <v>111</v>
      </c>
      <c r="BM126" s="199" t="s">
        <v>132</v>
      </c>
    </row>
    <row r="127" spans="1:65" s="2" customFormat="1" ht="24.2" customHeight="1">
      <c r="A127" s="31"/>
      <c r="B127" s="32"/>
      <c r="C127" s="187" t="s">
        <v>133</v>
      </c>
      <c r="D127" s="187" t="s">
        <v>107</v>
      </c>
      <c r="E127" s="188" t="s">
        <v>134</v>
      </c>
      <c r="F127" s="189" t="s">
        <v>135</v>
      </c>
      <c r="G127" s="190" t="s">
        <v>131</v>
      </c>
      <c r="H127" s="191">
        <v>18.100000000000001</v>
      </c>
      <c r="I127" s="192"/>
      <c r="J127" s="193">
        <f>ROUND(I127*H127,2)</f>
        <v>0</v>
      </c>
      <c r="K127" s="194"/>
      <c r="L127" s="36"/>
      <c r="M127" s="195" t="s">
        <v>1</v>
      </c>
      <c r="N127" s="196" t="s">
        <v>39</v>
      </c>
      <c r="O127" s="72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9" t="s">
        <v>111</v>
      </c>
      <c r="AT127" s="199" t="s">
        <v>107</v>
      </c>
      <c r="AU127" s="199" t="s">
        <v>112</v>
      </c>
      <c r="AY127" s="14" t="s">
        <v>105</v>
      </c>
      <c r="BE127" s="200">
        <f>IF(N127="základná",J127,0)</f>
        <v>0</v>
      </c>
      <c r="BF127" s="200">
        <f>IF(N127="znížená",J127,0)</f>
        <v>0</v>
      </c>
      <c r="BG127" s="200">
        <f>IF(N127="zákl. prenesená",J127,0)</f>
        <v>0</v>
      </c>
      <c r="BH127" s="200">
        <f>IF(N127="zníž. prenesená",J127,0)</f>
        <v>0</v>
      </c>
      <c r="BI127" s="200">
        <f>IF(N127="nulová",J127,0)</f>
        <v>0</v>
      </c>
      <c r="BJ127" s="14" t="s">
        <v>112</v>
      </c>
      <c r="BK127" s="200">
        <f>ROUND(I127*H127,2)</f>
        <v>0</v>
      </c>
      <c r="BL127" s="14" t="s">
        <v>111</v>
      </c>
      <c r="BM127" s="199" t="s">
        <v>136</v>
      </c>
    </row>
    <row r="128" spans="1:65" s="2" customFormat="1" ht="33" customHeight="1">
      <c r="A128" s="31"/>
      <c r="B128" s="32"/>
      <c r="C128" s="187" t="s">
        <v>137</v>
      </c>
      <c r="D128" s="187" t="s">
        <v>107</v>
      </c>
      <c r="E128" s="188" t="s">
        <v>138</v>
      </c>
      <c r="F128" s="189" t="s">
        <v>139</v>
      </c>
      <c r="G128" s="190" t="s">
        <v>131</v>
      </c>
      <c r="H128" s="191">
        <v>18.100000000000001</v>
      </c>
      <c r="I128" s="192"/>
      <c r="J128" s="193">
        <f>ROUND(I128*H128,2)</f>
        <v>0</v>
      </c>
      <c r="K128" s="194"/>
      <c r="L128" s="36"/>
      <c r="M128" s="195" t="s">
        <v>1</v>
      </c>
      <c r="N128" s="196" t="s">
        <v>39</v>
      </c>
      <c r="O128" s="72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9" t="s">
        <v>111</v>
      </c>
      <c r="AT128" s="199" t="s">
        <v>107</v>
      </c>
      <c r="AU128" s="199" t="s">
        <v>112</v>
      </c>
      <c r="AY128" s="14" t="s">
        <v>105</v>
      </c>
      <c r="BE128" s="200">
        <f>IF(N128="základná",J128,0)</f>
        <v>0</v>
      </c>
      <c r="BF128" s="200">
        <f>IF(N128="znížená",J128,0)</f>
        <v>0</v>
      </c>
      <c r="BG128" s="200">
        <f>IF(N128="zákl. prenesená",J128,0)</f>
        <v>0</v>
      </c>
      <c r="BH128" s="200">
        <f>IF(N128="zníž. prenesená",J128,0)</f>
        <v>0</v>
      </c>
      <c r="BI128" s="200">
        <f>IF(N128="nulová",J128,0)</f>
        <v>0</v>
      </c>
      <c r="BJ128" s="14" t="s">
        <v>112</v>
      </c>
      <c r="BK128" s="200">
        <f>ROUND(I128*H128,2)</f>
        <v>0</v>
      </c>
      <c r="BL128" s="14" t="s">
        <v>111</v>
      </c>
      <c r="BM128" s="199" t="s">
        <v>140</v>
      </c>
    </row>
    <row r="129" spans="1:65" s="12" customFormat="1" ht="22.9" customHeight="1">
      <c r="B129" s="171"/>
      <c r="C129" s="172"/>
      <c r="D129" s="173" t="s">
        <v>72</v>
      </c>
      <c r="E129" s="185" t="s">
        <v>141</v>
      </c>
      <c r="F129" s="185" t="s">
        <v>142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P130</f>
        <v>0</v>
      </c>
      <c r="Q129" s="179"/>
      <c r="R129" s="180">
        <f>R130</f>
        <v>0</v>
      </c>
      <c r="S129" s="179"/>
      <c r="T129" s="181">
        <f>T130</f>
        <v>0</v>
      </c>
      <c r="AR129" s="182" t="s">
        <v>78</v>
      </c>
      <c r="AT129" s="183" t="s">
        <v>72</v>
      </c>
      <c r="AU129" s="183" t="s">
        <v>78</v>
      </c>
      <c r="AY129" s="182" t="s">
        <v>105</v>
      </c>
      <c r="BK129" s="184">
        <f>BK130</f>
        <v>0</v>
      </c>
    </row>
    <row r="130" spans="1:65" s="2" customFormat="1" ht="33" customHeight="1">
      <c r="A130" s="31"/>
      <c r="B130" s="32"/>
      <c r="C130" s="187" t="s">
        <v>143</v>
      </c>
      <c r="D130" s="187" t="s">
        <v>107</v>
      </c>
      <c r="E130" s="188" t="s">
        <v>144</v>
      </c>
      <c r="F130" s="189" t="s">
        <v>145</v>
      </c>
      <c r="G130" s="190" t="s">
        <v>131</v>
      </c>
      <c r="H130" s="191">
        <v>15.64</v>
      </c>
      <c r="I130" s="192"/>
      <c r="J130" s="193">
        <f>ROUND(I130*H130,2)</f>
        <v>0</v>
      </c>
      <c r="K130" s="194"/>
      <c r="L130" s="36"/>
      <c r="M130" s="201" t="s">
        <v>1</v>
      </c>
      <c r="N130" s="202" t="s">
        <v>39</v>
      </c>
      <c r="O130" s="203"/>
      <c r="P130" s="204">
        <f>O130*H130</f>
        <v>0</v>
      </c>
      <c r="Q130" s="204">
        <v>0</v>
      </c>
      <c r="R130" s="204">
        <f>Q130*H130</f>
        <v>0</v>
      </c>
      <c r="S130" s="204">
        <v>0</v>
      </c>
      <c r="T130" s="20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9" t="s">
        <v>111</v>
      </c>
      <c r="AT130" s="199" t="s">
        <v>107</v>
      </c>
      <c r="AU130" s="199" t="s">
        <v>112</v>
      </c>
      <c r="AY130" s="14" t="s">
        <v>105</v>
      </c>
      <c r="BE130" s="200">
        <f>IF(N130="základná",J130,0)</f>
        <v>0</v>
      </c>
      <c r="BF130" s="200">
        <f>IF(N130="znížená",J130,0)</f>
        <v>0</v>
      </c>
      <c r="BG130" s="200">
        <f>IF(N130="zákl. prenesená",J130,0)</f>
        <v>0</v>
      </c>
      <c r="BH130" s="200">
        <f>IF(N130="zníž. prenesená",J130,0)</f>
        <v>0</v>
      </c>
      <c r="BI130" s="200">
        <f>IF(N130="nulová",J130,0)</f>
        <v>0</v>
      </c>
      <c r="BJ130" s="14" t="s">
        <v>112</v>
      </c>
      <c r="BK130" s="200">
        <f>ROUND(I130*H130,2)</f>
        <v>0</v>
      </c>
      <c r="BL130" s="14" t="s">
        <v>111</v>
      </c>
      <c r="BM130" s="199" t="s">
        <v>146</v>
      </c>
    </row>
    <row r="131" spans="1:65" s="2" customFormat="1" ht="6.95" customHeight="1">
      <c r="A131" s="31"/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36"/>
      <c r="M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</sheetData>
  <sheetProtection algorithmName="SHA-512" hashValue="k21k8u5mD2FwMZZdlcUxBLvFaP7K+J9IL/gU+tJ/zapZAdN5P6eJCDq+jmSheMO+L6r0g/BHM0PBom+5u64d7A==" saltValue="Qf5yO616wHSCSh/dvnGs5Kd4QCcHvWLT3tH8n/Y9aKrcLlovYbyPe1e7FTMW7KNTN0SVzum0psWhaCNnNeawlQ==" spinCount="100000" sheet="1" objects="1" scenarios="1" formatColumns="0" formatRows="0" autoFilter="0"/>
  <autoFilter ref="C116:K130" xr:uid="{00000000-0009-0000-0000-000001000000}"/>
  <mergeCells count="6">
    <mergeCell ref="L2:V2"/>
    <mergeCell ref="E7:H7"/>
    <mergeCell ref="E16:H16"/>
    <mergeCell ref="E25:H25"/>
    <mergeCell ref="E85:H85"/>
    <mergeCell ref="E109:H10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Rekapitulácia stavby</vt:lpstr>
      <vt:lpstr>2022 - Oprava miestnych k...</vt:lpstr>
      <vt:lpstr>'2022 - Oprava miestnych k...'!Názvy_tisku</vt:lpstr>
      <vt:lpstr>'Rekapitulácia stavby'!Názvy_tisku</vt:lpstr>
      <vt:lpstr>'2022 - Oprava miestnych k...'!Oblast_tisku</vt:lpstr>
      <vt:lpstr>'Rekapitulácia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bartos</dc:creator>
  <cp:lastModifiedBy>PC</cp:lastModifiedBy>
  <dcterms:created xsi:type="dcterms:W3CDTF">2022-04-03T17:14:45Z</dcterms:created>
  <dcterms:modified xsi:type="dcterms:W3CDTF">2022-04-11T06:09:41Z</dcterms:modified>
</cp:coreProperties>
</file>